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utros computadores\Meu modelo Laptop\NEUSA SINCRONIZADOS\1PPGATS\EDITAIS\BOLSAS\2023\"/>
    </mc:Choice>
  </mc:AlternateContent>
  <bookViews>
    <workbookView xWindow="0" yWindow="0" windowWidth="21600" windowHeight="9630" tabRatio="500"/>
  </bookViews>
  <sheets>
    <sheet name="CURRÍCULO" sheetId="1" r:id="rId1"/>
    <sheet name="FÓRMULAS" sheetId="2" state="hidden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2" l="1"/>
  <c r="D51" i="2"/>
  <c r="D50" i="2"/>
  <c r="D53" i="2" s="1"/>
  <c r="D47" i="2"/>
  <c r="D46" i="2"/>
  <c r="D48" i="2" s="1"/>
  <c r="D45" i="2"/>
  <c r="D44" i="2"/>
  <c r="D43" i="2"/>
  <c r="D42" i="2"/>
  <c r="D39" i="2"/>
  <c r="D38" i="2"/>
  <c r="D37" i="2"/>
  <c r="D40" i="2" s="1"/>
  <c r="D36" i="2"/>
  <c r="D35" i="2"/>
  <c r="D34" i="2"/>
  <c r="D29" i="2"/>
  <c r="D28" i="2"/>
  <c r="D30" i="2" s="1"/>
  <c r="D25" i="2"/>
  <c r="D26" i="2" s="1"/>
  <c r="D24" i="2"/>
  <c r="D23" i="2"/>
  <c r="D19" i="2"/>
  <c r="D18" i="2"/>
  <c r="D17" i="2"/>
  <c r="D16" i="2"/>
  <c r="D15" i="2"/>
  <c r="D20" i="2" s="1"/>
  <c r="D11" i="2"/>
  <c r="D10" i="2"/>
  <c r="D9" i="2"/>
  <c r="D8" i="2"/>
  <c r="D7" i="2"/>
  <c r="D6" i="2"/>
  <c r="D5" i="2"/>
  <c r="D12" i="2" s="1"/>
  <c r="D56" i="2" s="1"/>
  <c r="D44" i="1"/>
  <c r="D43" i="1"/>
  <c r="D45" i="1" s="1"/>
  <c r="D40" i="1"/>
  <c r="D39" i="1"/>
  <c r="D38" i="1"/>
  <c r="D41" i="1" s="1"/>
  <c r="D37" i="1"/>
  <c r="D34" i="1"/>
  <c r="D33" i="1"/>
  <c r="D32" i="1"/>
  <c r="D31" i="1"/>
  <c r="D30" i="1"/>
  <c r="D29" i="1"/>
  <c r="D35" i="1" s="1"/>
  <c r="D28" i="1"/>
  <c r="D24" i="1"/>
  <c r="D23" i="1"/>
  <c r="D22" i="1"/>
  <c r="D25" i="1" s="1"/>
  <c r="D18" i="1"/>
  <c r="D17" i="1"/>
  <c r="D19" i="1" s="1"/>
  <c r="D16" i="1"/>
  <c r="D15" i="1"/>
  <c r="D14" i="1"/>
  <c r="D46" i="1" l="1"/>
</calcChain>
</file>

<file path=xl/sharedStrings.xml><?xml version="1.0" encoding="utf-8"?>
<sst xmlns="http://schemas.openxmlformats.org/spreadsheetml/2006/main" count="185" uniqueCount="156">
  <si>
    <t>A PLANILHA DEVE SER PREENCHIDA NO COMPUTADOR, IMPRESSA E ENTREGUE JUNTO COM A CÓPIA DOS COMPROVANTES</t>
  </si>
  <si>
    <t>PROGRAMA DE PÓS-GRADUAÇÃO EM AMBIENTE E TECNOLOGIAS SUSTENTÁVEIS – MESTRADO – UFFS</t>
  </si>
  <si>
    <t xml:space="preserve">A coluna duração se refere a duração total da atividade, com base no período de um ano ou fração de ano. Ou seja, o número de meses dividido por 12. Por exemplo, uma atividade de 6 meses, equivale a 0,5 na coluna Duração. </t>
  </si>
  <si>
    <t xml:space="preserve">PLANILHA DE AVALIAÇÃO DE CURRÍCULOS </t>
  </si>
  <si>
    <t>Nome do Candidato:</t>
  </si>
  <si>
    <t>Matrícula:</t>
  </si>
  <si>
    <t>Data e Assinatura:</t>
  </si>
  <si>
    <t xml:space="preserve">Preencher </t>
  </si>
  <si>
    <t>nesta coluna</t>
  </si>
  <si>
    <t>1. Graduação:</t>
  </si>
  <si>
    <t>1.1 - Formação científica: (informe o tempo em anos ou fração de ano)</t>
  </si>
  <si>
    <t>Duração</t>
  </si>
  <si>
    <t>Pontos</t>
  </si>
  <si>
    <t>N° do comprovante</t>
  </si>
  <si>
    <t xml:space="preserve">1.1.1 - Monitoria </t>
  </si>
  <si>
    <t>1,5 pontos/ano</t>
  </si>
  <si>
    <r>
      <rPr>
        <sz val="10"/>
        <rFont val="Arial"/>
        <family val="2"/>
        <charset val="1"/>
      </rPr>
      <t xml:space="preserve">1.1.2 - Bolsista de iniciação científica e/ou tecnológica </t>
    </r>
    <r>
      <rPr>
        <b/>
        <sz val="10"/>
        <rFont val="Arial"/>
        <family val="2"/>
        <charset val="1"/>
      </rPr>
      <t>(máximo 2)</t>
    </r>
  </si>
  <si>
    <t>3 pontos/ano</t>
  </si>
  <si>
    <r>
      <rPr>
        <sz val="10"/>
        <rFont val="Arial"/>
        <family val="2"/>
        <charset val="1"/>
      </rPr>
      <t xml:space="preserve">1.1.3 – Experiência de iniciação científica e/ou tecnológica voluntária </t>
    </r>
    <r>
      <rPr>
        <b/>
        <sz val="10"/>
        <rFont val="Arial"/>
        <family val="2"/>
        <charset val="1"/>
      </rPr>
      <t>(máximo 2)</t>
    </r>
  </si>
  <si>
    <t>1.1.4 - Número de cursos assistidos (mínimo de 20 horas por curso)</t>
  </si>
  <si>
    <t>0,25 pontos/curso</t>
  </si>
  <si>
    <t>1.1.5 - Estágio em pesquisa (Universidades ou outras instituições) (500 horas = 1 ano)</t>
  </si>
  <si>
    <t>1 ponto/ano</t>
  </si>
  <si>
    <t>SUBTOTAL</t>
  </si>
  <si>
    <t>2. Atividades Pós  Formado:</t>
  </si>
  <si>
    <t>2.1 - Formação científica: (informe o tempo em anos ou fração de ano).</t>
  </si>
  <si>
    <t>2.1.1 - Estágio em pesquisa em área afim (500 horas = 1 ano)</t>
  </si>
  <si>
    <t>2.1.2 - Especialização concluída (duração mínima de meio ano; indicar o nº de especializações)</t>
  </si>
  <si>
    <t>3 pontos/curso</t>
  </si>
  <si>
    <t>2.1.3 - Disciplina cursada e concluída com aprovação como aluno(a) não regular em Programa de Pós-Graduação Stricto Sensu, área de Ciências Ambientais</t>
  </si>
  <si>
    <t>1 ponto/disciplina</t>
  </si>
  <si>
    <t>3.1 - Artigos completos aceitos e/ou publicados, qualis da área de avaliação da Ciências Ambientais</t>
  </si>
  <si>
    <t>Número</t>
  </si>
  <si>
    <t>16 pontos/artigo</t>
  </si>
  <si>
    <t>14 pontos/artigo</t>
  </si>
  <si>
    <t>12 pontos/artigo</t>
  </si>
  <si>
    <t>10 pontos/artigo</t>
  </si>
  <si>
    <t>3.1.5 - Revista qualis B3</t>
  </si>
  <si>
    <t>8 pontos/artigo</t>
  </si>
  <si>
    <t>3.1.6 - Revista qualis B4</t>
  </si>
  <si>
    <t>5 pontos/artigo</t>
  </si>
  <si>
    <t>3.1.7 - Revista qualis B5</t>
  </si>
  <si>
    <t>4 pontos/artigo</t>
  </si>
  <si>
    <t>3.2 - Trabalhos com temática vinculada às Ciências Ambientais apresentados em eventos (informe o número de trabalhos em cada item).</t>
  </si>
  <si>
    <t>3.2.1 - Artigos completos ou resumos expandidos em evento</t>
  </si>
  <si>
    <t>1 ponto/trabalho</t>
  </si>
  <si>
    <t>3.2.2 - Resumo em congresso internacional</t>
  </si>
  <si>
    <t>1 ponto/resumo</t>
  </si>
  <si>
    <t>3.2.3 - Resumo em nacional</t>
  </si>
  <si>
    <t>0,5 pontos/resumo</t>
  </si>
  <si>
    <t>3.2.4 - Resumo apresentado regional/local</t>
  </si>
  <si>
    <t>0,3 pontos/resumo</t>
  </si>
  <si>
    <t>3.3 - Outras publicações com temática vinculada às Ciências Ambientais</t>
  </si>
  <si>
    <r>
      <rPr>
        <sz val="10"/>
        <rFont val="Arial"/>
        <family val="2"/>
        <charset val="1"/>
      </rPr>
      <t xml:space="preserve">3.3.1 - Livros publicados ou organizados </t>
    </r>
    <r>
      <rPr>
        <b/>
        <sz val="10"/>
        <rFont val="Arial"/>
        <family val="2"/>
        <charset val="1"/>
      </rPr>
      <t>(máximo 2)</t>
    </r>
  </si>
  <si>
    <t>10 pontos/livro</t>
  </si>
  <si>
    <r>
      <rPr>
        <sz val="10"/>
        <rFont val="Arial"/>
        <family val="2"/>
        <charset val="1"/>
      </rPr>
      <t xml:space="preserve">3.3.1 - Capítulos de livros </t>
    </r>
    <r>
      <rPr>
        <b/>
        <sz val="10"/>
        <rFont val="Arial"/>
        <family val="2"/>
        <charset val="1"/>
      </rPr>
      <t>(máximo 2)</t>
    </r>
  </si>
  <si>
    <t>4 pontos/capítulo</t>
  </si>
  <si>
    <t>TOTAL</t>
  </si>
  <si>
    <t xml:space="preserve">Obs. Apresentar apenas os comprovantes referentes aos itens preenchidos nesta planilha e em ordem. </t>
  </si>
  <si>
    <t>Atividades não incluídas nesta planilha não serão consideradas.</t>
  </si>
  <si>
    <t>Todos os comprovantes devem ser numerados na ordem de atividades desta planilha e a relação desta numeração deve ser indicada na coluna E.</t>
  </si>
  <si>
    <t>E-mail (obrigatório preencher):</t>
  </si>
  <si>
    <t>Endereço e telefone para contato (obrigatório preencher):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</si>
  <si>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</si>
  <si>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</si>
  <si>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</si>
  <si>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</si>
  <si>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</si>
  <si>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 xml:space="preserve">Bolsista de iniciação de Universidade de origem - não UFSM 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</si>
  <si>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</si>
  <si>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</si>
  <si>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</si>
  <si>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</si>
  <si>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</si>
  <si>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</si>
  <si>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</si>
  <si>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</si>
  <si>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</si>
  <si>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 xml:space="preserve">Estágio em laboratório de orientador do  CPG Bioq Tox </t>
  </si>
  <si>
    <t>B10*1</t>
  </si>
  <si>
    <t>Estágio em laboratório de pesquisa não vinculado ao CPG Bioq Tox</t>
  </si>
  <si>
    <t>B11*0,5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</si>
  <si>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</si>
  <si>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</si>
  <si>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</si>
  <si>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</si>
  <si>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</si>
  <si>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</si>
  <si>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</si>
  <si>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</si>
  <si>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</si>
  <si>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</si>
  <si>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</si>
  <si>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</si>
  <si>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</si>
  <si>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</si>
  <si>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</si>
  <si>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</si>
  <si>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</si>
  <si>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</si>
  <si>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</si>
  <si>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</si>
  <si>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</si>
  <si>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</si>
  <si>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</si>
  <si>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</si>
  <si>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</si>
  <si>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</si>
  <si>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</si>
  <si>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</si>
  <si>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</si>
  <si>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</si>
  <si>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</si>
  <si>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</si>
  <si>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</si>
  <si>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</si>
  <si>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</si>
  <si>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</si>
  <si>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</si>
  <si>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</si>
  <si>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</si>
  <si>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</si>
  <si>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</si>
  <si>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</si>
  <si>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</si>
  <si>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</si>
  <si>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</si>
  <si>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</si>
  <si>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</si>
  <si>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</si>
  <si>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</si>
  <si>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</si>
  <si>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</si>
  <si>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</si>
  <si>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</si>
  <si>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</si>
  <si>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</si>
  <si>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</si>
  <si>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</si>
  <si>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</si>
  <si>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</si>
  <si>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</si>
  <si>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</si>
  <si>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</si>
  <si>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</si>
  <si>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</si>
  <si>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</si>
  <si>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</si>
  <si>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</si>
  <si>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</si>
  <si>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D12+D20+D26+D30+D40+D48+D53</t>
  </si>
  <si>
    <t>3. Produção científica (somente de 2018 a 2023)</t>
  </si>
  <si>
    <t>3.1.1 - Revista qualis A1 ou não estando no Qualis com fator de impacto JCR (2021) maior que 3,0</t>
  </si>
  <si>
    <t>3.1.2 - Revista qualis A2 ou não estando no Qualis com fator de impacto JCR (2021) entre 2,0 e 3,0</t>
  </si>
  <si>
    <t>3.1.3 - Revista qualis B1 ou não estando no Qualis com fator de impacto JCR (2021) entre 1,0 e 2,0</t>
  </si>
  <si>
    <t>3.1.4 - Revista qualis B2 ou não estando no Qualis com fator de impacto JCR (2021) entre 0,5 e 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</si>
</sst>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FFCC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4" fillId="5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5" borderId="4" xfId="0" applyFill="1" applyBorder="1" applyProtection="1">
      <protection locked="0"/>
    </xf>
    <xf numFmtId="0" fontId="0" fillId="0" borderId="5" xfId="0" applyBorder="1"/>
    <xf numFmtId="0" fontId="0" fillId="5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8" xfId="0" applyBorder="1"/>
    <xf numFmtId="0" fontId="4" fillId="6" borderId="9" xfId="0" applyFont="1" applyFill="1" applyBorder="1"/>
    <xf numFmtId="0" fontId="4" fillId="7" borderId="10" xfId="0" applyFont="1" applyFill="1" applyBorder="1"/>
    <xf numFmtId="0" fontId="0" fillId="6" borderId="4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4" fillId="0" borderId="6" xfId="0" applyFont="1" applyBorder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A29" sqref="A29"/>
    </sheetView>
  </sheetViews>
  <sheetFormatPr defaultRowHeight="12.75" x14ac:dyDescent="0.2"/>
  <cols>
    <col min="1" max="1" width="92.28515625" customWidth="1"/>
    <col min="2" max="2" width="9.7109375" style="1" customWidth="1"/>
    <col min="3" max="3" width="16.140625" customWidth="1"/>
    <col min="4" max="4" width="7.140625" customWidth="1"/>
    <col min="5" max="5" width="18.140625" customWidth="1"/>
    <col min="6" max="1025" width="8.5703125" customWidth="1"/>
  </cols>
  <sheetData>
    <row r="1" spans="1:8" ht="39.75" customHeight="1" x14ac:dyDescent="0.2">
      <c r="A1" s="64" t="s">
        <v>0</v>
      </c>
      <c r="B1" s="64"/>
      <c r="C1" s="64"/>
      <c r="D1" s="64"/>
      <c r="E1" s="64"/>
    </row>
    <row r="2" spans="1:8" ht="3.75" customHeight="1" x14ac:dyDescent="0.25">
      <c r="A2" s="65"/>
      <c r="B2" s="65"/>
      <c r="C2" s="65"/>
      <c r="D2" s="65"/>
      <c r="E2" s="65"/>
    </row>
    <row r="3" spans="1:8" s="2" customFormat="1" ht="18" x14ac:dyDescent="0.25">
      <c r="A3" s="66" t="s">
        <v>1</v>
      </c>
      <c r="B3" s="66"/>
      <c r="C3" s="66"/>
      <c r="D3" s="66"/>
      <c r="E3" s="66"/>
    </row>
    <row r="4" spans="1:8" s="2" customFormat="1" ht="27.75" customHeight="1" x14ac:dyDescent="0.25">
      <c r="A4" s="67" t="s">
        <v>2</v>
      </c>
      <c r="B4" s="67"/>
      <c r="C4" s="67"/>
      <c r="D4" s="67"/>
      <c r="E4" s="67"/>
    </row>
    <row r="5" spans="1:8" ht="4.5" customHeight="1" x14ac:dyDescent="0.25">
      <c r="A5" s="3"/>
      <c r="B5" s="2"/>
      <c r="C5" s="2"/>
      <c r="D5" s="2"/>
      <c r="E5" s="2"/>
      <c r="F5" s="2"/>
      <c r="G5" s="2"/>
      <c r="H5" s="2"/>
    </row>
    <row r="6" spans="1:8" ht="15.75" x14ac:dyDescent="0.2">
      <c r="A6" s="68" t="s">
        <v>3</v>
      </c>
      <c r="B6" s="68"/>
      <c r="C6" s="68"/>
      <c r="D6" s="68"/>
      <c r="E6" s="68"/>
    </row>
    <row r="7" spans="1:8" x14ac:dyDescent="0.2">
      <c r="A7" s="4" t="s">
        <v>4</v>
      </c>
    </row>
    <row r="8" spans="1:8" x14ac:dyDescent="0.2">
      <c r="A8" s="4" t="s">
        <v>5</v>
      </c>
    </row>
    <row r="9" spans="1:8" x14ac:dyDescent="0.2">
      <c r="A9" s="4" t="s">
        <v>6</v>
      </c>
    </row>
    <row r="10" spans="1:8" ht="15" x14ac:dyDescent="0.2">
      <c r="A10" s="3"/>
      <c r="B10" s="5" t="s">
        <v>7</v>
      </c>
    </row>
    <row r="11" spans="1:8" x14ac:dyDescent="0.2">
      <c r="A11" s="4"/>
      <c r="B11" s="6" t="s">
        <v>8</v>
      </c>
    </row>
    <row r="12" spans="1:8" x14ac:dyDescent="0.2">
      <c r="A12" s="7" t="s">
        <v>9</v>
      </c>
      <c r="B12" s="8"/>
      <c r="C12" s="9"/>
      <c r="D12" s="9"/>
      <c r="E12" s="9"/>
    </row>
    <row r="13" spans="1:8" x14ac:dyDescent="0.2">
      <c r="A13" s="10" t="s">
        <v>10</v>
      </c>
      <c r="B13" s="11" t="s">
        <v>11</v>
      </c>
      <c r="C13" s="9"/>
      <c r="D13" s="11" t="s">
        <v>12</v>
      </c>
      <c r="E13" s="11" t="s">
        <v>13</v>
      </c>
    </row>
    <row r="14" spans="1:8" x14ac:dyDescent="0.2">
      <c r="A14" s="9" t="s">
        <v>14</v>
      </c>
      <c r="B14" s="12"/>
      <c r="C14" s="9" t="s">
        <v>15</v>
      </c>
      <c r="D14" s="13">
        <f>B14*1.5</f>
        <v>0</v>
      </c>
      <c r="E14" s="14"/>
    </row>
    <row r="15" spans="1:8" x14ac:dyDescent="0.2">
      <c r="A15" s="9" t="s">
        <v>16</v>
      </c>
      <c r="B15" s="15"/>
      <c r="C15" s="9" t="s">
        <v>17</v>
      </c>
      <c r="D15" s="16">
        <f>B15*3</f>
        <v>0</v>
      </c>
      <c r="E15" s="14"/>
    </row>
    <row r="16" spans="1:8" x14ac:dyDescent="0.2">
      <c r="A16" s="9" t="s">
        <v>18</v>
      </c>
      <c r="B16" s="15"/>
      <c r="C16" s="9" t="s">
        <v>15</v>
      </c>
      <c r="D16" s="16">
        <f>B16*1.5</f>
        <v>0</v>
      </c>
      <c r="E16" s="14"/>
    </row>
    <row r="17" spans="1:5" x14ac:dyDescent="0.2">
      <c r="A17" s="9" t="s">
        <v>19</v>
      </c>
      <c r="B17" s="15"/>
      <c r="C17" s="9" t="s">
        <v>20</v>
      </c>
      <c r="D17" s="13">
        <f>B17*0.25</f>
        <v>0</v>
      </c>
      <c r="E17" s="14"/>
    </row>
    <row r="18" spans="1:5" x14ac:dyDescent="0.2">
      <c r="A18" s="9" t="s">
        <v>21</v>
      </c>
      <c r="B18" s="15"/>
      <c r="C18" s="9" t="s">
        <v>22</v>
      </c>
      <c r="D18" s="16">
        <f>B18*1</f>
        <v>0</v>
      </c>
      <c r="E18" s="14"/>
    </row>
    <row r="19" spans="1:5" x14ac:dyDescent="0.2">
      <c r="A19" s="9"/>
      <c r="B19" s="8"/>
      <c r="C19" s="17" t="s">
        <v>23</v>
      </c>
      <c r="D19" s="18">
        <f>SUM(D14:D18)</f>
        <v>0</v>
      </c>
      <c r="E19" s="9"/>
    </row>
    <row r="20" spans="1:5" x14ac:dyDescent="0.2">
      <c r="A20" s="7" t="s">
        <v>24</v>
      </c>
      <c r="B20" s="8"/>
      <c r="C20" s="19"/>
      <c r="D20" s="9"/>
      <c r="E20" s="9"/>
    </row>
    <row r="21" spans="1:5" x14ac:dyDescent="0.2">
      <c r="A21" s="10" t="s">
        <v>25</v>
      </c>
      <c r="B21" s="11" t="s">
        <v>11</v>
      </c>
      <c r="C21" s="9"/>
      <c r="D21" s="11" t="s">
        <v>12</v>
      </c>
      <c r="E21" s="9"/>
    </row>
    <row r="22" spans="1:5" x14ac:dyDescent="0.2">
      <c r="A22" s="9" t="s">
        <v>26</v>
      </c>
      <c r="B22" s="15"/>
      <c r="C22" s="20" t="s">
        <v>22</v>
      </c>
      <c r="D22" s="16">
        <f>B22*1</f>
        <v>0</v>
      </c>
      <c r="E22" s="14"/>
    </row>
    <row r="23" spans="1:5" x14ac:dyDescent="0.2">
      <c r="A23" s="9" t="s">
        <v>27</v>
      </c>
      <c r="B23" s="15"/>
      <c r="C23" s="20" t="s">
        <v>28</v>
      </c>
      <c r="D23" s="16">
        <f>B23*3</f>
        <v>0</v>
      </c>
      <c r="E23" s="14"/>
    </row>
    <row r="24" spans="1:5" ht="25.5" x14ac:dyDescent="0.2">
      <c r="A24" s="21" t="s">
        <v>29</v>
      </c>
      <c r="B24" s="12"/>
      <c r="C24" s="20" t="s">
        <v>30</v>
      </c>
      <c r="D24" s="16">
        <f>B24*1</f>
        <v>0</v>
      </c>
      <c r="E24" s="14"/>
    </row>
    <row r="25" spans="1:5" x14ac:dyDescent="0.2">
      <c r="A25" s="10"/>
      <c r="B25" s="8"/>
      <c r="C25" s="17" t="s">
        <v>23</v>
      </c>
      <c r="D25" s="18">
        <f>SUM(D22:D24)</f>
        <v>0</v>
      </c>
      <c r="E25" s="9"/>
    </row>
    <row r="26" spans="1:5" x14ac:dyDescent="0.2">
      <c r="A26" s="7" t="s">
        <v>151</v>
      </c>
      <c r="B26" s="11"/>
      <c r="C26" s="9"/>
      <c r="D26" s="9"/>
      <c r="E26" s="9"/>
    </row>
    <row r="27" spans="1:5" x14ac:dyDescent="0.2">
      <c r="A27" s="10" t="s">
        <v>31</v>
      </c>
      <c r="B27" s="11" t="s">
        <v>32</v>
      </c>
      <c r="C27" s="7"/>
      <c r="D27" s="11" t="s">
        <v>12</v>
      </c>
      <c r="E27" s="9"/>
    </row>
    <row r="28" spans="1:5" x14ac:dyDescent="0.2">
      <c r="A28" s="9" t="s">
        <v>152</v>
      </c>
      <c r="B28" s="15"/>
      <c r="C28" s="9" t="s">
        <v>33</v>
      </c>
      <c r="D28" s="16">
        <f>16*B28</f>
        <v>0</v>
      </c>
      <c r="E28" s="14"/>
    </row>
    <row r="29" spans="1:5" x14ac:dyDescent="0.2">
      <c r="A29" s="9" t="s">
        <v>153</v>
      </c>
      <c r="B29" s="15"/>
      <c r="C29" s="9" t="s">
        <v>34</v>
      </c>
      <c r="D29" s="16">
        <f>14*B29</f>
        <v>0</v>
      </c>
      <c r="E29" s="14"/>
    </row>
    <row r="30" spans="1:5" x14ac:dyDescent="0.2">
      <c r="A30" s="9" t="s">
        <v>154</v>
      </c>
      <c r="B30" s="15"/>
      <c r="C30" s="9" t="s">
        <v>35</v>
      </c>
      <c r="D30" s="16">
        <f>12*B30</f>
        <v>0</v>
      </c>
      <c r="E30" s="14"/>
    </row>
    <row r="31" spans="1:5" x14ac:dyDescent="0.2">
      <c r="A31" s="9" t="s">
        <v>155</v>
      </c>
      <c r="B31" s="15"/>
      <c r="C31" s="9" t="s">
        <v>36</v>
      </c>
      <c r="D31" s="16">
        <f>10*B31</f>
        <v>0</v>
      </c>
      <c r="E31" s="14"/>
    </row>
    <row r="32" spans="1:5" x14ac:dyDescent="0.2">
      <c r="A32" s="9" t="s">
        <v>37</v>
      </c>
      <c r="B32" s="15"/>
      <c r="C32" s="9" t="s">
        <v>38</v>
      </c>
      <c r="D32" s="16">
        <f>8*B32</f>
        <v>0</v>
      </c>
      <c r="E32" s="14"/>
    </row>
    <row r="33" spans="1:5" x14ac:dyDescent="0.2">
      <c r="A33" s="9" t="s">
        <v>39</v>
      </c>
      <c r="B33" s="15"/>
      <c r="C33" s="9" t="s">
        <v>40</v>
      </c>
      <c r="D33" s="16">
        <f>5*B33</f>
        <v>0</v>
      </c>
      <c r="E33" s="14"/>
    </row>
    <row r="34" spans="1:5" x14ac:dyDescent="0.2">
      <c r="A34" s="9" t="s">
        <v>41</v>
      </c>
      <c r="B34" s="15"/>
      <c r="C34" s="9" t="s">
        <v>42</v>
      </c>
      <c r="D34" s="16">
        <f>4*B34</f>
        <v>0</v>
      </c>
      <c r="E34" s="14"/>
    </row>
    <row r="35" spans="1:5" x14ac:dyDescent="0.2">
      <c r="A35" s="9"/>
      <c r="B35" s="22"/>
      <c r="C35" s="17" t="s">
        <v>23</v>
      </c>
      <c r="D35" s="23">
        <f>SUM(D28:D34)</f>
        <v>0</v>
      </c>
      <c r="E35" s="9"/>
    </row>
    <row r="36" spans="1:5" ht="25.5" x14ac:dyDescent="0.2">
      <c r="A36" s="24" t="s">
        <v>43</v>
      </c>
      <c r="B36" s="25" t="s">
        <v>32</v>
      </c>
      <c r="C36" s="9"/>
      <c r="D36" s="16"/>
      <c r="E36" s="9"/>
    </row>
    <row r="37" spans="1:5" x14ac:dyDescent="0.2">
      <c r="A37" s="9" t="s">
        <v>44</v>
      </c>
      <c r="B37" s="26"/>
      <c r="C37" s="20" t="s">
        <v>45</v>
      </c>
      <c r="D37" s="16">
        <f>1*B37</f>
        <v>0</v>
      </c>
      <c r="E37" s="27"/>
    </row>
    <row r="38" spans="1:5" x14ac:dyDescent="0.2">
      <c r="A38" s="9" t="s">
        <v>46</v>
      </c>
      <c r="B38" s="15"/>
      <c r="C38" s="20" t="s">
        <v>47</v>
      </c>
      <c r="D38" s="16">
        <f>1*B38</f>
        <v>0</v>
      </c>
      <c r="E38" s="27"/>
    </row>
    <row r="39" spans="1:5" x14ac:dyDescent="0.2">
      <c r="A39" s="9" t="s">
        <v>48</v>
      </c>
      <c r="B39" s="15"/>
      <c r="C39" s="20" t="s">
        <v>49</v>
      </c>
      <c r="D39" s="16">
        <f>0.5*B39</f>
        <v>0</v>
      </c>
      <c r="E39" s="27"/>
    </row>
    <row r="40" spans="1:5" x14ac:dyDescent="0.2">
      <c r="A40" s="9" t="s">
        <v>50</v>
      </c>
      <c r="B40" s="15"/>
      <c r="C40" s="20" t="s">
        <v>51</v>
      </c>
      <c r="D40" s="16">
        <f>0.3*B40</f>
        <v>0</v>
      </c>
      <c r="E40" s="27"/>
    </row>
    <row r="41" spans="1:5" x14ac:dyDescent="0.2">
      <c r="A41" s="9"/>
      <c r="B41" s="8"/>
      <c r="C41" s="17" t="s">
        <v>23</v>
      </c>
      <c r="D41" s="18">
        <f>SUM(D37:D40)</f>
        <v>0</v>
      </c>
      <c r="E41" s="9"/>
    </row>
    <row r="42" spans="1:5" x14ac:dyDescent="0.2">
      <c r="A42" s="28" t="s">
        <v>52</v>
      </c>
      <c r="B42" s="25" t="s">
        <v>32</v>
      </c>
      <c r="C42" s="17"/>
      <c r="D42" s="18"/>
      <c r="E42" s="9"/>
    </row>
    <row r="43" spans="1:5" x14ac:dyDescent="0.2">
      <c r="A43" s="29" t="s">
        <v>53</v>
      </c>
      <c r="B43" s="26"/>
      <c r="C43" s="8" t="s">
        <v>54</v>
      </c>
      <c r="D43" s="16">
        <f>B43*10</f>
        <v>0</v>
      </c>
      <c r="E43" s="14"/>
    </row>
    <row r="44" spans="1:5" x14ac:dyDescent="0.2">
      <c r="A44" s="9" t="s">
        <v>55</v>
      </c>
      <c r="B44" s="15"/>
      <c r="C44" s="30" t="s">
        <v>56</v>
      </c>
      <c r="D44" s="16">
        <f>B44*4</f>
        <v>0</v>
      </c>
      <c r="E44" s="14"/>
    </row>
    <row r="45" spans="1:5" x14ac:dyDescent="0.2">
      <c r="A45" s="9"/>
      <c r="B45" s="22"/>
      <c r="C45" s="31" t="s">
        <v>23</v>
      </c>
      <c r="D45" s="18">
        <f>SUM(D43:D44)</f>
        <v>0</v>
      </c>
      <c r="E45" s="14"/>
    </row>
    <row r="46" spans="1:5" x14ac:dyDescent="0.2">
      <c r="A46" s="9"/>
      <c r="B46" s="8"/>
      <c r="C46" s="32" t="s">
        <v>57</v>
      </c>
      <c r="D46" s="33">
        <f>SUM(D45,D41,D35,D25,D19)</f>
        <v>0</v>
      </c>
      <c r="E46" s="9"/>
    </row>
    <row r="48" spans="1:5" ht="15" x14ac:dyDescent="0.25">
      <c r="A48" s="34" t="s">
        <v>58</v>
      </c>
    </row>
    <row r="49" spans="1:5" ht="15" x14ac:dyDescent="0.25">
      <c r="A49" s="34" t="s">
        <v>59</v>
      </c>
      <c r="B49" s="35"/>
      <c r="C49" s="36"/>
      <c r="D49" s="36"/>
      <c r="E49" s="36"/>
    </row>
    <row r="50" spans="1:5" ht="15" x14ac:dyDescent="0.25">
      <c r="A50" s="34"/>
      <c r="B50" s="35"/>
      <c r="C50" s="36"/>
      <c r="D50" s="36"/>
      <c r="E50" s="36"/>
    </row>
    <row r="51" spans="1:5" ht="15" x14ac:dyDescent="0.25">
      <c r="A51" s="37" t="s">
        <v>60</v>
      </c>
    </row>
    <row r="53" spans="1:5" x14ac:dyDescent="0.2">
      <c r="A53" s="4" t="s">
        <v>61</v>
      </c>
    </row>
    <row r="54" spans="1:5" x14ac:dyDescent="0.2">
      <c r="A54" s="4" t="s">
        <v>62</v>
      </c>
    </row>
  </sheetData>
  <mergeCells count="5">
    <mergeCell ref="A1:E1"/>
    <mergeCell ref="A2:E2"/>
    <mergeCell ref="A3:E3"/>
    <mergeCell ref="A4:E4"/>
    <mergeCell ref="A6:E6"/>
  </mergeCells>
  <printOptions horizontalCentered="1"/>
  <pageMargins left="0.23611111111111099" right="0.23611111111111099" top="0.74791666666666701" bottom="0.74791666666666701" header="0.51180555555555496" footer="0.51180555555555496"/>
  <pageSetup paperSize="9" scale="6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="60" zoomScaleNormal="60" workbookViewId="0">
      <selection activeCell="L52" sqref="L52"/>
    </sheetView>
  </sheetViews>
  <sheetFormatPr defaultRowHeight="12.75" x14ac:dyDescent="0.2"/>
  <cols>
    <col min="1" max="1" width="66" customWidth="1"/>
    <col min="2" max="2" width="7" customWidth="1"/>
    <col min="3" max="3" width="7.140625" customWidth="1"/>
    <col min="4" max="4" width="7" customWidth="1"/>
    <col min="5" max="5" width="19.7109375" customWidth="1"/>
    <col min="6" max="1025" width="8.5703125" customWidth="1"/>
  </cols>
  <sheetData>
    <row r="1" spans="1:5" ht="15.75" x14ac:dyDescent="0.25">
      <c r="A1" s="38" t="s">
        <v>63</v>
      </c>
    </row>
    <row r="3" spans="1:5" ht="15.75" x14ac:dyDescent="0.25">
      <c r="A3" s="38" t="s">
        <v>64</v>
      </c>
    </row>
    <row r="4" spans="1:5" x14ac:dyDescent="0.2">
      <c r="A4" s="39" t="s">
        <v>65</v>
      </c>
      <c r="B4" s="40" t="s">
        <v>66</v>
      </c>
      <c r="D4" s="41" t="s">
        <v>12</v>
      </c>
      <c r="E4" s="42" t="s">
        <v>67</v>
      </c>
    </row>
    <row r="5" spans="1:5" x14ac:dyDescent="0.2">
      <c r="A5" t="s">
        <v>68</v>
      </c>
      <c r="B5" s="43">
        <v>1</v>
      </c>
      <c r="D5" s="44">
        <f>B5*0.5</f>
        <v>0.5</v>
      </c>
      <c r="E5" t="s">
        <v>69</v>
      </c>
    </row>
    <row r="6" spans="1:5" x14ac:dyDescent="0.2">
      <c r="A6" t="s">
        <v>70</v>
      </c>
      <c r="B6" s="45">
        <v>1</v>
      </c>
      <c r="D6" s="46">
        <f>B6*1</f>
        <v>1</v>
      </c>
      <c r="E6" t="s">
        <v>71</v>
      </c>
    </row>
    <row r="7" spans="1:5" x14ac:dyDescent="0.2">
      <c r="A7" t="s">
        <v>72</v>
      </c>
      <c r="B7" s="45">
        <v>1</v>
      </c>
      <c r="D7" s="46">
        <f>B7*2.5</f>
        <v>2.5</v>
      </c>
      <c r="E7" t="s">
        <v>73</v>
      </c>
    </row>
    <row r="8" spans="1:5" x14ac:dyDescent="0.2">
      <c r="A8" t="s">
        <v>74</v>
      </c>
      <c r="B8" s="45">
        <v>1</v>
      </c>
      <c r="D8" s="46">
        <f>B8*3</f>
        <v>3</v>
      </c>
      <c r="E8" t="s">
        <v>75</v>
      </c>
    </row>
    <row r="9" spans="1:5" x14ac:dyDescent="0.2">
      <c r="A9" t="s">
        <v>76</v>
      </c>
      <c r="B9" s="45">
        <v>1</v>
      </c>
      <c r="D9" s="46">
        <f>B9*3.5</f>
        <v>3.5</v>
      </c>
      <c r="E9" t="s">
        <v>77</v>
      </c>
    </row>
    <row r="10" spans="1:5" x14ac:dyDescent="0.2">
      <c r="A10" t="s">
        <v>78</v>
      </c>
      <c r="B10" s="45">
        <v>1</v>
      </c>
      <c r="D10" s="46">
        <f>B10*1</f>
        <v>1</v>
      </c>
      <c r="E10" t="s">
        <v>79</v>
      </c>
    </row>
    <row r="11" spans="1:5" x14ac:dyDescent="0.2">
      <c r="A11" t="s">
        <v>80</v>
      </c>
      <c r="B11" s="45">
        <v>1</v>
      </c>
      <c r="D11" s="47">
        <f>B11*0.5</f>
        <v>0.5</v>
      </c>
      <c r="E11" t="s">
        <v>81</v>
      </c>
    </row>
    <row r="12" spans="1:5" x14ac:dyDescent="0.2">
      <c r="C12" s="48" t="s">
        <v>23</v>
      </c>
      <c r="D12" s="49">
        <f>SUM(D5:D11)</f>
        <v>12</v>
      </c>
      <c r="E12" s="4" t="s">
        <v>82</v>
      </c>
    </row>
    <row r="13" spans="1:5" ht="15.75" x14ac:dyDescent="0.25">
      <c r="A13" s="38" t="s">
        <v>83</v>
      </c>
      <c r="C13" s="50"/>
    </row>
    <row r="14" spans="1:5" x14ac:dyDescent="0.2">
      <c r="A14" s="39" t="s">
        <v>65</v>
      </c>
      <c r="B14" s="40" t="s">
        <v>66</v>
      </c>
      <c r="D14" s="41" t="s">
        <v>12</v>
      </c>
      <c r="E14" s="51" t="s">
        <v>12</v>
      </c>
    </row>
    <row r="15" spans="1:5" x14ac:dyDescent="0.2">
      <c r="A15" t="s">
        <v>78</v>
      </c>
      <c r="B15" s="43">
        <v>1</v>
      </c>
      <c r="D15" s="44">
        <f>B15*3</f>
        <v>3</v>
      </c>
      <c r="E15" t="s">
        <v>84</v>
      </c>
    </row>
    <row r="16" spans="1:5" x14ac:dyDescent="0.2">
      <c r="A16" t="s">
        <v>85</v>
      </c>
      <c r="B16" s="45">
        <v>1</v>
      </c>
      <c r="D16" s="46">
        <f>B16*0.75</f>
        <v>0.75</v>
      </c>
      <c r="E16" t="s">
        <v>86</v>
      </c>
    </row>
    <row r="17" spans="1:5" x14ac:dyDescent="0.2">
      <c r="A17" t="s">
        <v>87</v>
      </c>
      <c r="B17" s="45">
        <v>1</v>
      </c>
      <c r="D17" s="46">
        <f>IF(B17=0,0,1/B17*15)</f>
        <v>15</v>
      </c>
      <c r="E17" t="s">
        <v>88</v>
      </c>
    </row>
    <row r="18" spans="1:5" x14ac:dyDescent="0.2">
      <c r="A18" t="s">
        <v>89</v>
      </c>
      <c r="B18" s="45">
        <v>1</v>
      </c>
      <c r="C18" s="52"/>
      <c r="D18" s="46">
        <f>IF(B18=0,0,1/B18*15/30)</f>
        <v>0.5</v>
      </c>
      <c r="E18" t="s">
        <v>90</v>
      </c>
    </row>
    <row r="19" spans="1:5" x14ac:dyDescent="0.2">
      <c r="A19" t="s">
        <v>91</v>
      </c>
      <c r="B19" s="45">
        <v>1</v>
      </c>
      <c r="D19" s="47">
        <f>B19*2.5</f>
        <v>2.5</v>
      </c>
      <c r="E19" t="s">
        <v>92</v>
      </c>
    </row>
    <row r="20" spans="1:5" x14ac:dyDescent="0.2">
      <c r="A20" s="39"/>
      <c r="C20" s="48" t="s">
        <v>23</v>
      </c>
      <c r="D20" s="49">
        <f>SUM(D15:D19)</f>
        <v>21.75</v>
      </c>
      <c r="E20" s="4" t="s">
        <v>93</v>
      </c>
    </row>
    <row r="21" spans="1:5" ht="15.75" x14ac:dyDescent="0.25">
      <c r="A21" s="38" t="s">
        <v>94</v>
      </c>
      <c r="C21" s="48"/>
    </row>
    <row r="22" spans="1:5" x14ac:dyDescent="0.2">
      <c r="A22" s="39" t="s">
        <v>95</v>
      </c>
      <c r="B22" s="40" t="s">
        <v>66</v>
      </c>
      <c r="D22" s="41" t="s">
        <v>12</v>
      </c>
      <c r="E22" s="51" t="s">
        <v>12</v>
      </c>
    </row>
    <row r="23" spans="1:5" x14ac:dyDescent="0.2">
      <c r="A23" t="s">
        <v>96</v>
      </c>
      <c r="B23" s="43">
        <v>1</v>
      </c>
      <c r="D23" s="44">
        <f>IF(B23&gt;2.9,3,B23)</f>
        <v>1</v>
      </c>
      <c r="E23" t="s">
        <v>97</v>
      </c>
    </row>
    <row r="24" spans="1:5" x14ac:dyDescent="0.2">
      <c r="A24" t="s">
        <v>98</v>
      </c>
      <c r="B24" s="45">
        <v>1</v>
      </c>
      <c r="D24" s="44">
        <f>IF(B24&gt;2.9,6,B24*2)</f>
        <v>2</v>
      </c>
      <c r="E24" t="s">
        <v>99</v>
      </c>
    </row>
    <row r="25" spans="1:5" x14ac:dyDescent="0.2">
      <c r="A25" t="s">
        <v>100</v>
      </c>
      <c r="B25" s="45">
        <v>1</v>
      </c>
      <c r="D25" s="44">
        <f>IF(B25&gt;2.9,9,B25*3)</f>
        <v>3</v>
      </c>
      <c r="E25" t="s">
        <v>101</v>
      </c>
    </row>
    <row r="26" spans="1:5" x14ac:dyDescent="0.2">
      <c r="C26" s="48" t="s">
        <v>23</v>
      </c>
      <c r="D26" s="49">
        <f>SUM(D23:D25)</f>
        <v>6</v>
      </c>
      <c r="E26" s="4" t="s">
        <v>102</v>
      </c>
    </row>
    <row r="27" spans="1:5" x14ac:dyDescent="0.2">
      <c r="A27" s="39" t="s">
        <v>103</v>
      </c>
    </row>
    <row r="28" spans="1:5" x14ac:dyDescent="0.2">
      <c r="A28" t="s">
        <v>104</v>
      </c>
      <c r="B28" s="45">
        <v>1</v>
      </c>
      <c r="C28" s="52"/>
      <c r="D28" s="46">
        <f>IF(B28&gt;2.9,3,B28)</f>
        <v>1</v>
      </c>
      <c r="E28" t="s">
        <v>105</v>
      </c>
    </row>
    <row r="29" spans="1:5" x14ac:dyDescent="0.2">
      <c r="A29" t="s">
        <v>106</v>
      </c>
      <c r="B29" s="45">
        <v>1</v>
      </c>
      <c r="D29" s="44">
        <f>IF(B29&gt;2.9,3,B29)</f>
        <v>1</v>
      </c>
      <c r="E29" t="s">
        <v>107</v>
      </c>
    </row>
    <row r="30" spans="1:5" x14ac:dyDescent="0.2">
      <c r="C30" s="48" t="s">
        <v>23</v>
      </c>
      <c r="D30" s="49">
        <f>SUM(D28:D29)</f>
        <v>2</v>
      </c>
      <c r="E30" s="4" t="s">
        <v>108</v>
      </c>
    </row>
    <row r="31" spans="1:5" x14ac:dyDescent="0.2">
      <c r="C31" s="48"/>
    </row>
    <row r="32" spans="1:5" ht="15.75" x14ac:dyDescent="0.25">
      <c r="A32" s="38" t="s">
        <v>109</v>
      </c>
      <c r="B32" s="4" t="s">
        <v>110</v>
      </c>
    </row>
    <row r="33" spans="1:5" x14ac:dyDescent="0.2">
      <c r="A33" s="39" t="s">
        <v>111</v>
      </c>
      <c r="B33" s="53" t="s">
        <v>112</v>
      </c>
      <c r="C33" s="54" t="s">
        <v>113</v>
      </c>
      <c r="D33" s="49" t="s">
        <v>12</v>
      </c>
      <c r="E33" s="4" t="s">
        <v>12</v>
      </c>
    </row>
    <row r="34" spans="1:5" x14ac:dyDescent="0.2">
      <c r="A34" t="s">
        <v>114</v>
      </c>
      <c r="B34" s="55">
        <v>1</v>
      </c>
      <c r="C34" s="56">
        <v>1</v>
      </c>
      <c r="D34" s="44">
        <f>(B34+C34)*15</f>
        <v>30</v>
      </c>
      <c r="E34" t="s">
        <v>115</v>
      </c>
    </row>
    <row r="35" spans="1:5" x14ac:dyDescent="0.2">
      <c r="A35" t="s">
        <v>116</v>
      </c>
      <c r="B35" s="57">
        <v>1</v>
      </c>
      <c r="C35" s="58">
        <v>1</v>
      </c>
      <c r="D35" s="46">
        <f>(B35+C35)*7.5</f>
        <v>15</v>
      </c>
      <c r="E35" t="s">
        <v>117</v>
      </c>
    </row>
    <row r="36" spans="1:5" x14ac:dyDescent="0.2">
      <c r="A36" t="s">
        <v>118</v>
      </c>
      <c r="B36" s="57">
        <v>1</v>
      </c>
      <c r="C36" s="58">
        <v>1</v>
      </c>
      <c r="D36" s="46">
        <f>(B36+C36)*3.75</f>
        <v>7.5</v>
      </c>
      <c r="E36" t="s">
        <v>119</v>
      </c>
    </row>
    <row r="37" spans="1:5" x14ac:dyDescent="0.2">
      <c r="A37" t="s">
        <v>120</v>
      </c>
      <c r="B37" s="57">
        <v>1</v>
      </c>
      <c r="C37" s="58">
        <v>1</v>
      </c>
      <c r="D37" s="46">
        <f>(B37+C37)*1.5</f>
        <v>3</v>
      </c>
      <c r="E37" t="s">
        <v>121</v>
      </c>
    </row>
    <row r="38" spans="1:5" x14ac:dyDescent="0.2">
      <c r="A38" t="s">
        <v>122</v>
      </c>
      <c r="B38" s="57">
        <v>1</v>
      </c>
      <c r="C38" s="58">
        <v>1</v>
      </c>
      <c r="D38" s="46">
        <f>(B38+C38)*1.5</f>
        <v>3</v>
      </c>
      <c r="E38" t="s">
        <v>123</v>
      </c>
    </row>
    <row r="39" spans="1:5" x14ac:dyDescent="0.2">
      <c r="A39" t="s">
        <v>124</v>
      </c>
      <c r="B39" s="57">
        <v>1</v>
      </c>
      <c r="C39" s="59">
        <v>1</v>
      </c>
      <c r="D39" s="47">
        <f>(B39+C39)</f>
        <v>2</v>
      </c>
      <c r="E39" t="s">
        <v>125</v>
      </c>
    </row>
    <row r="40" spans="1:5" x14ac:dyDescent="0.2">
      <c r="C40" s="60" t="s">
        <v>23</v>
      </c>
      <c r="D40" s="49">
        <f>SUM(D34:D39)</f>
        <v>60.5</v>
      </c>
      <c r="E40" s="4" t="s">
        <v>126</v>
      </c>
    </row>
    <row r="41" spans="1:5" x14ac:dyDescent="0.2">
      <c r="A41" s="39" t="s">
        <v>127</v>
      </c>
    </row>
    <row r="42" spans="1:5" x14ac:dyDescent="0.2">
      <c r="A42" t="s">
        <v>128</v>
      </c>
      <c r="B42" s="57">
        <v>1</v>
      </c>
      <c r="C42" s="58">
        <v>1</v>
      </c>
      <c r="D42" s="46">
        <f>(B42*4+C42)*15</f>
        <v>75</v>
      </c>
      <c r="E42" t="s">
        <v>129</v>
      </c>
    </row>
    <row r="43" spans="1:5" x14ac:dyDescent="0.2">
      <c r="A43" t="s">
        <v>130</v>
      </c>
      <c r="B43" s="57">
        <v>1</v>
      </c>
      <c r="C43" s="58">
        <v>1</v>
      </c>
      <c r="D43" s="46">
        <f>(B43*4+C43)*7.5</f>
        <v>37.5</v>
      </c>
      <c r="E43" t="s">
        <v>131</v>
      </c>
    </row>
    <row r="44" spans="1:5" x14ac:dyDescent="0.2">
      <c r="A44" t="s">
        <v>132</v>
      </c>
      <c r="B44" s="57">
        <v>1</v>
      </c>
      <c r="C44" s="58">
        <v>1</v>
      </c>
      <c r="D44" s="46">
        <f>(B44*4+C44)*3.75</f>
        <v>18.75</v>
      </c>
      <c r="E44" t="s">
        <v>133</v>
      </c>
    </row>
    <row r="45" spans="1:5" x14ac:dyDescent="0.2">
      <c r="A45" t="s">
        <v>134</v>
      </c>
      <c r="B45" s="57">
        <v>1</v>
      </c>
      <c r="C45" s="58">
        <v>1</v>
      </c>
      <c r="D45" s="46">
        <f>(B45*4+C45)*1.5</f>
        <v>7.5</v>
      </c>
      <c r="E45" t="s">
        <v>135</v>
      </c>
    </row>
    <row r="46" spans="1:5" x14ac:dyDescent="0.2">
      <c r="A46" t="s">
        <v>136</v>
      </c>
      <c r="B46" s="57">
        <v>1</v>
      </c>
      <c r="C46" s="58">
        <v>1</v>
      </c>
      <c r="D46" s="46">
        <f>(B46*4+C46)*1.25</f>
        <v>6.25</v>
      </c>
      <c r="E46" t="s">
        <v>137</v>
      </c>
    </row>
    <row r="47" spans="1:5" x14ac:dyDescent="0.2">
      <c r="A47" t="s">
        <v>138</v>
      </c>
      <c r="B47" s="57">
        <v>1</v>
      </c>
      <c r="C47" s="58">
        <v>1</v>
      </c>
      <c r="D47" s="47">
        <f>(B47*4+C47)</f>
        <v>5</v>
      </c>
      <c r="E47" t="s">
        <v>139</v>
      </c>
    </row>
    <row r="48" spans="1:5" x14ac:dyDescent="0.2">
      <c r="C48" s="48" t="s">
        <v>23</v>
      </c>
      <c r="D48" s="49">
        <f>SUM(D42:D47)</f>
        <v>150</v>
      </c>
      <c r="E48" s="4" t="s">
        <v>140</v>
      </c>
    </row>
    <row r="49" spans="1:5" x14ac:dyDescent="0.2">
      <c r="A49" s="39" t="s">
        <v>141</v>
      </c>
    </row>
    <row r="50" spans="1:5" x14ac:dyDescent="0.2">
      <c r="A50" t="s">
        <v>142</v>
      </c>
      <c r="B50" s="57">
        <v>1</v>
      </c>
      <c r="C50" s="58">
        <v>1</v>
      </c>
      <c r="D50" s="46">
        <f>(B50*4+C50)*1.5</f>
        <v>7.5</v>
      </c>
      <c r="E50" t="s">
        <v>143</v>
      </c>
    </row>
    <row r="51" spans="1:5" x14ac:dyDescent="0.2">
      <c r="A51" t="s">
        <v>144</v>
      </c>
      <c r="B51" s="57">
        <v>1</v>
      </c>
      <c r="C51" s="58">
        <v>1</v>
      </c>
      <c r="D51" s="46">
        <f>(B51*4+C51)*0.75</f>
        <v>3.75</v>
      </c>
      <c r="E51" t="s">
        <v>145</v>
      </c>
    </row>
    <row r="52" spans="1:5" x14ac:dyDescent="0.2">
      <c r="A52" t="s">
        <v>146</v>
      </c>
      <c r="B52" s="57">
        <v>1</v>
      </c>
      <c r="C52" s="58">
        <v>1</v>
      </c>
      <c r="D52" s="47">
        <f>(B52*4+C52)*0.375</f>
        <v>1.875</v>
      </c>
      <c r="E52" t="s">
        <v>147</v>
      </c>
    </row>
    <row r="53" spans="1:5" x14ac:dyDescent="0.2">
      <c r="C53" s="48"/>
      <c r="D53" s="49">
        <f>SUM(D50:D52)</f>
        <v>13.125</v>
      </c>
      <c r="E53" s="4" t="s">
        <v>148</v>
      </c>
    </row>
    <row r="56" spans="1:5" ht="15.75" x14ac:dyDescent="0.25">
      <c r="A56" s="61" t="s">
        <v>149</v>
      </c>
      <c r="C56" s="62" t="s">
        <v>57</v>
      </c>
      <c r="D56" s="63">
        <f>D12+D20+D26+D30+D40+D48+D53</f>
        <v>265.375</v>
      </c>
      <c r="E56" s="38" t="s">
        <v>150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scale="7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</dc:creator>
  <dc:description/>
  <cp:lastModifiedBy>Neusa Rossini</cp:lastModifiedBy>
  <cp:revision>1</cp:revision>
  <cp:lastPrinted>2017-05-25T12:46:31Z</cp:lastPrinted>
  <dcterms:created xsi:type="dcterms:W3CDTF">2016-01-22T19:34:23Z</dcterms:created>
  <dcterms:modified xsi:type="dcterms:W3CDTF">2023-02-03T13:47:41Z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